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345E3D7D-B251-4BE3-804A-86D58F09C0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" sheetId="1" r:id="rId1"/>
    <sheet name="SIGFI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0" l="1"/>
  <c r="I7" i="10"/>
  <c r="I5" i="10"/>
  <c r="I6" i="10" l="1"/>
  <c r="J6" i="10" s="1"/>
  <c r="E6" i="10"/>
  <c r="D2" i="10"/>
  <c r="C1" i="10"/>
  <c r="K6" i="10" l="1"/>
  <c r="J7" i="10"/>
  <c r="J5" i="10"/>
  <c r="J4" i="10"/>
  <c r="E4" i="10" l="1"/>
  <c r="K4" i="10"/>
  <c r="E5" i="10"/>
  <c r="K5" i="10"/>
  <c r="E7" i="10"/>
  <c r="K7" i="10"/>
  <c r="K8" i="10" l="1"/>
  <c r="C6" i="1" s="1"/>
  <c r="C4" i="1" s="1"/>
  <c r="E8" i="10"/>
  <c r="C9" i="1" s="1"/>
  <c r="C13" i="1" s="1"/>
  <c r="C15" i="1" l="1"/>
  <c r="C14" i="1"/>
  <c r="C17" i="1" l="1"/>
</calcChain>
</file>

<file path=xl/sharedStrings.xml><?xml version="1.0" encoding="utf-8"?>
<sst xmlns="http://schemas.openxmlformats.org/spreadsheetml/2006/main" count="50" uniqueCount="36">
  <si>
    <t>REEMBOLSO MENSAL</t>
  </si>
  <si>
    <t>REEMBOLSO PRELIMINAR</t>
  </si>
  <si>
    <t>REEMBOLSO MENSAL EFETIVO</t>
  </si>
  <si>
    <t>R$</t>
  </si>
  <si>
    <t>GERAÇÃO MENSAL TOTAL</t>
  </si>
  <si>
    <t>MWh</t>
  </si>
  <si>
    <t>COMPENSAÇÃO</t>
  </si>
  <si>
    <t>ACRméd</t>
  </si>
  <si>
    <t>R$/MWh</t>
  </si>
  <si>
    <t>FATOR DE CORTE</t>
  </si>
  <si>
    <t xml:space="preserve"> - </t>
  </si>
  <si>
    <t>CUSTO TOTAL DA GERAÇÃO</t>
  </si>
  <si>
    <t>DESCONTO ACR MÉDIO</t>
  </si>
  <si>
    <t>DESCONTO FATOR DE CORTE</t>
  </si>
  <si>
    <t>competência:</t>
  </si>
  <si>
    <t>1 - combustível</t>
  </si>
  <si>
    <t>2 - geração Própria</t>
  </si>
  <si>
    <t>3 - contrato</t>
  </si>
  <si>
    <t>4 - frete</t>
  </si>
  <si>
    <t>beneficiário</t>
  </si>
  <si>
    <t>modelo</t>
  </si>
  <si>
    <t>potência por unidade (MW)</t>
  </si>
  <si>
    <t>n° de sistemas</t>
  </si>
  <si>
    <t>potência (disponib.) [MWh]/mês</t>
  </si>
  <si>
    <t>IPCA base (01/2015)</t>
  </si>
  <si>
    <t>custo de O&amp;M atualizado (R$/MWh)</t>
  </si>
  <si>
    <t>custo O&amp;M unitário [R$/MW.h]</t>
  </si>
  <si>
    <t>custo total O&amp;M [R$]</t>
  </si>
  <si>
    <t>reembolso mensal CCC - EQTL MA</t>
  </si>
  <si>
    <t>SIGFI 60</t>
  </si>
  <si>
    <t>SIGFI 180</t>
  </si>
  <si>
    <t xml:space="preserve">IPCA atualizado </t>
  </si>
  <si>
    <t>SIGFI 80</t>
  </si>
  <si>
    <t>EQUATORIAL MARANHAO DISTRIBUIDORA DE ENERGIA S.A</t>
  </si>
  <si>
    <t>Custo anual de manutenção (CAM)</t>
  </si>
  <si>
    <t>SIGFI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</si>
</sst>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\ h:mm;@"/>
    <numFmt numFmtId="165" formatCode="mmmm/yyyy"/>
    <numFmt numFmtId="166" formatCode="_-* #,##0.00000000_-;\-* #,##0.00000000_-;_-* &quot;-&quot;??_-;_-@_-"/>
    <numFmt numFmtId="167" formatCode="_-* #,##0_-;\-* #,##0_-;_-* &quot;-&quot;??_-;_-@_-"/>
    <numFmt numFmtId="168" formatCode="_-* #,##0.0_-;\-* #,##0.0_-;_-* &quot;-&quot;??_-;_-@_-"/>
    <numFmt numFmtId="169" formatCode="_-* #,##0.000_-;\-* #,##0.000_-;_-* &quot;-&quot;??_-;_-@_-"/>
  </numFmts>
  <fonts count="13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i/>
      <sz val="22"/>
      <color rgb="FF002060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sz val="11"/>
      <color theme="4"/>
      <name val="Inter"/>
      <family val="2"/>
      <scheme val="minor"/>
    </font>
    <font>
      <sz val="11"/>
      <color theme="4"/>
      <name val="Inter"/>
      <family val="3"/>
      <scheme val="minor"/>
    </font>
    <font>
      <b/>
      <i/>
      <sz val="12"/>
      <color theme="4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sz val="11"/>
      <color theme="4"/>
      <name val="Inter"/>
      <family val="2"/>
      <scheme val="minor"/>
    </font>
    <font>
      <b/>
      <u val="double"/>
      <sz val="11"/>
      <color theme="4"/>
      <name val="Inter"/>
      <family val="2"/>
      <scheme val="minor"/>
    </font>
    <font>
      <u val="double"/>
      <sz val="11"/>
      <color theme="4"/>
      <name val="Inter"/>
      <family val="2"/>
      <scheme val="minor"/>
    </font>
    <font>
      <sz val="8"/>
      <name val="Inter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43" fontId="0" fillId="0" borderId="0" xfId="0" applyNumberFormat="1"/>
    <xf numFmtId="166" fontId="0" fillId="0" borderId="0" xfId="3" applyNumberFormat="1" applyFont="1" applyBorder="1"/>
    <xf numFmtId="166" fontId="0" fillId="0" borderId="0" xfId="0" applyNumberForma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167" fontId="0" fillId="0" borderId="1" xfId="3" applyNumberFormat="1" applyFont="1" applyBorder="1" applyAlignment="1">
      <alignment horizontal="left" vertical="center"/>
    </xf>
    <xf numFmtId="168" fontId="0" fillId="0" borderId="1" xfId="0" applyNumberForma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43" fontId="6" fillId="3" borderId="1" xfId="0" applyNumberFormat="1" applyFont="1" applyFill="1" applyBorder="1" applyAlignment="1">
      <alignment horizontal="right" vertical="center"/>
    </xf>
    <xf numFmtId="169" fontId="0" fillId="0" borderId="1" xfId="0" applyNumberFormat="1" applyBorder="1" applyAlignment="1">
      <alignment horizontal="right" vertical="center"/>
    </xf>
  </cellXfs>
  <cellStyles count="4">
    <cellStyle name="Moeda 2" xfId="2" xr:uid="{00000000-0005-0000-0000-000000000000}"/>
    <cellStyle name="Normal" xfId="0" builtinId="0"/>
    <cellStyle name="Vírgula" xfId="3" builtinId="3"/>
    <cellStyle name="Vírgula 2" xfId="1" xr:uid="{00000000-0005-0000-0000-000004000000}"/>
  </cellStyles>
  <dxfs count="0"/>
  <tableStyles count="1" defaultTableStyle="TableStyleMedium2" defaultPivotStyle="PivotStyleLight16">
    <tableStyle name="Invisible" pivot="0" table="0" count="0" xr9:uid="{6BC13BB8-7D6B-4A6A-8969-3578D78E7D8F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B2CBD424-9514-4A8D-8D6D-1CB081BE0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90856ABB-9A23-4712-B482-593002B4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showGridLines="0" tabSelected="1" topLeftCell="A9" workbookViewId="0">
      <selection activeCell="C17" sqref="C17"/>
    </sheetView>
  </sheetViews>
  <sheetFormatPr defaultColWidth="9.1640625" defaultRowHeight="19.5" customHeight="1"/>
  <cols>
    <col min="1" max="1" width="61.6640625" customWidth="1"/>
    <col min="2" max="2" width="16.33203125" customWidth="1"/>
    <col min="3" max="3" width="30.6640625" customWidth="1"/>
    <col min="4" max="4" width="12.58203125" bestFit="1" customWidth="1"/>
    <col min="5" max="5" width="14.1640625" customWidth="1"/>
    <col min="6" max="6" width="13.1640625" customWidth="1"/>
    <col min="7" max="7" width="19.33203125" customWidth="1"/>
  </cols>
  <sheetData>
    <row r="1" spans="1:8" ht="49.5" customHeight="1">
      <c r="C1" s="16" t="s">
        <v>28</v>
      </c>
    </row>
    <row r="2" spans="1:8" ht="19.5" customHeight="1">
      <c r="B2" s="15" t="s">
        <v>14</v>
      </c>
      <c r="C2" s="6">
        <v>46143</v>
      </c>
    </row>
    <row r="3" spans="1:8" ht="19.5" customHeight="1">
      <c r="B3" s="1"/>
      <c r="C3" s="6"/>
    </row>
    <row r="4" spans="1:8" ht="30" customHeight="1">
      <c r="A4" s="10" t="s">
        <v>11</v>
      </c>
      <c r="B4" s="11" t="s">
        <v>3</v>
      </c>
      <c r="C4" s="12">
        <f>ROUND(SUM(C5:C8),6)</f>
        <v>2628476.0611999999</v>
      </c>
      <c r="E4" s="7"/>
      <c r="F4" s="7"/>
      <c r="G4" s="8"/>
    </row>
    <row r="5" spans="1:8" ht="19.5" customHeight="1">
      <c r="A5" s="17" t="s">
        <v>15</v>
      </c>
      <c r="B5" s="18" t="s">
        <v>3</v>
      </c>
      <c r="C5" s="19">
        <v>0</v>
      </c>
      <c r="E5" s="7"/>
      <c r="F5" s="7"/>
    </row>
    <row r="6" spans="1:8" ht="19.5" customHeight="1">
      <c r="A6" s="17" t="s">
        <v>16</v>
      </c>
      <c r="B6" s="18" t="s">
        <v>3</v>
      </c>
      <c r="C6" s="19">
        <f>SIGFI!K8</f>
        <v>2628476.0612000003</v>
      </c>
      <c r="E6" s="7"/>
      <c r="F6" s="7"/>
    </row>
    <row r="7" spans="1:8" ht="19.5" customHeight="1">
      <c r="A7" s="17" t="s">
        <v>17</v>
      </c>
      <c r="B7" s="18" t="s">
        <v>3</v>
      </c>
      <c r="C7" s="19">
        <v>0</v>
      </c>
      <c r="E7" s="7"/>
      <c r="F7" s="7"/>
    </row>
    <row r="8" spans="1:8" ht="19.5" customHeight="1">
      <c r="A8" s="17" t="s">
        <v>18</v>
      </c>
      <c r="B8" s="18" t="s">
        <v>3</v>
      </c>
      <c r="C8" s="19">
        <v>0</v>
      </c>
      <c r="F8" s="7"/>
    </row>
    <row r="9" spans="1:8" ht="19.5" customHeight="1">
      <c r="A9" s="17" t="s">
        <v>4</v>
      </c>
      <c r="B9" s="18" t="s">
        <v>5</v>
      </c>
      <c r="C9" s="19">
        <f>SIGFI!E8</f>
        <v>284.68</v>
      </c>
      <c r="E9" s="7"/>
      <c r="F9" s="7"/>
      <c r="G9" s="9"/>
      <c r="H9" s="7"/>
    </row>
    <row r="10" spans="1:8" ht="19.5" customHeight="1">
      <c r="A10" s="17" t="s">
        <v>6</v>
      </c>
      <c r="B10" s="18" t="s">
        <v>3</v>
      </c>
      <c r="C10" s="19">
        <v>0</v>
      </c>
      <c r="F10" s="7"/>
      <c r="G10" s="9"/>
    </row>
    <row r="11" spans="1:8" ht="19.5" customHeight="1">
      <c r="A11" s="17" t="s">
        <v>7</v>
      </c>
      <c r="B11" s="18" t="s">
        <v>8</v>
      </c>
      <c r="C11" s="19">
        <v>342.71</v>
      </c>
      <c r="E11" s="7"/>
      <c r="F11" s="7"/>
      <c r="G11" s="9"/>
    </row>
    <row r="12" spans="1:8" ht="19.5" customHeight="1">
      <c r="A12" s="17" t="s">
        <v>9</v>
      </c>
      <c r="B12" s="18" t="s">
        <v>10</v>
      </c>
      <c r="C12" s="32">
        <v>1</v>
      </c>
      <c r="E12" s="7"/>
      <c r="F12" s="7"/>
      <c r="G12" s="9"/>
    </row>
    <row r="13" spans="1:8" ht="19.5" customHeight="1">
      <c r="A13" s="29" t="s">
        <v>12</v>
      </c>
      <c r="B13" s="30" t="s">
        <v>3</v>
      </c>
      <c r="C13" s="31">
        <f>-ROUND(C9*C11,2)</f>
        <v>-97562.68</v>
      </c>
      <c r="E13" s="7"/>
      <c r="F13" s="7"/>
      <c r="G13" s="9"/>
    </row>
    <row r="14" spans="1:8" ht="19.5" customHeight="1">
      <c r="A14" s="29" t="s">
        <v>13</v>
      </c>
      <c r="B14" s="30" t="s">
        <v>3</v>
      </c>
      <c r="C14" s="31">
        <f>+ROUND((C4+C13)*(C12-1),2)</f>
        <v>0</v>
      </c>
      <c r="E14" s="7"/>
      <c r="F14" s="7"/>
      <c r="G14" s="9"/>
    </row>
    <row r="15" spans="1:8" ht="19" customHeight="1">
      <c r="A15" s="10" t="s">
        <v>0</v>
      </c>
      <c r="B15" s="11" t="s">
        <v>3</v>
      </c>
      <c r="C15" s="13">
        <f>ROUND(C4+ROUND((C4-ROUND(C9*C11,2))*(C12-1),2)-ROUND(C9*C11,2),2)</f>
        <v>2530913.38</v>
      </c>
      <c r="E15" s="7"/>
      <c r="F15" s="7"/>
    </row>
    <row r="16" spans="1:8" ht="19.5" customHeight="1">
      <c r="A16" s="10" t="s">
        <v>1</v>
      </c>
      <c r="B16" s="11" t="s">
        <v>3</v>
      </c>
      <c r="C16" s="13">
        <v>0</v>
      </c>
      <c r="E16" s="7"/>
      <c r="F16" s="7"/>
    </row>
    <row r="17" spans="1:6" ht="19.5" customHeight="1">
      <c r="A17" s="10" t="s">
        <v>2</v>
      </c>
      <c r="B17" s="11" t="s">
        <v>3</v>
      </c>
      <c r="C17" s="13">
        <f>IF(C15-C16&lt;0,0,C15-C16)</f>
        <v>2530913.38</v>
      </c>
      <c r="D17" s="7"/>
      <c r="F1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5587-EFD2-4141-862A-84711E7776F7}">
  <dimension ref="A1:N8"/>
  <sheetViews>
    <sheetView showGridLines="0" workbookViewId="0">
      <selection activeCell="A3" sqref="A3"/>
    </sheetView>
  </sheetViews>
  <sheetFormatPr defaultColWidth="8.6640625" defaultRowHeight="19.5" customHeight="1"/>
  <cols>
    <col min="1" max="1" width="45" bestFit="1" customWidth="1"/>
    <col min="2" max="11" width="15.83203125" customWidth="1"/>
    <col min="12" max="15" width="20.6640625" customWidth="1"/>
    <col min="16" max="18" width="16.1640625" customWidth="1"/>
  </cols>
  <sheetData>
    <row r="1" spans="1:14" ht="49.5" customHeight="1">
      <c r="C1" s="2" t="str">
        <f>RESUMO!C1</f>
        <v>reembolso mensal CCC - EQTL MA</v>
      </c>
    </row>
    <row r="2" spans="1:14" ht="30" customHeight="1">
      <c r="C2" s="3" t="s">
        <v>14</v>
      </c>
      <c r="D2" s="6">
        <f>RESUMO!C2</f>
        <v>46143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60" customHeight="1">
      <c r="A3" s="14" t="s">
        <v>19</v>
      </c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24</v>
      </c>
      <c r="G3" s="14" t="s">
        <v>31</v>
      </c>
      <c r="H3" s="14" t="s">
        <v>34</v>
      </c>
      <c r="I3" s="14" t="s">
        <v>25</v>
      </c>
      <c r="J3" s="14" t="s">
        <v>26</v>
      </c>
      <c r="K3" s="14" t="s">
        <v>27</v>
      </c>
      <c r="L3" s="4"/>
      <c r="M3" s="4"/>
    </row>
    <row r="4" spans="1:14" s="5" customFormat="1" ht="20.149999999999999" customHeight="1">
      <c r="A4" s="18" t="s">
        <v>33</v>
      </c>
      <c r="B4" s="22" t="s">
        <v>29</v>
      </c>
      <c r="C4" s="18">
        <v>0.06</v>
      </c>
      <c r="D4" s="23">
        <v>1922</v>
      </c>
      <c r="E4" s="20">
        <f>C4*D4</f>
        <v>115.32</v>
      </c>
      <c r="F4" s="24">
        <v>7359.06</v>
      </c>
      <c r="G4" s="21">
        <v>7359.06</v>
      </c>
      <c r="H4" s="24">
        <v>4311.83</v>
      </c>
      <c r="I4" s="21">
        <f>(4921.26+(H4*G4/F4))</f>
        <v>9233.09</v>
      </c>
      <c r="J4" s="20">
        <f t="shared" ref="J4" si="0">C4*I4</f>
        <v>553.98540000000003</v>
      </c>
      <c r="K4" s="21">
        <f t="shared" ref="K4" si="1">D4*J4</f>
        <v>1064759.9388000001</v>
      </c>
      <c r="L4" s="4"/>
      <c r="M4" s="4"/>
    </row>
    <row r="5" spans="1:14" s="5" customFormat="1" ht="20.149999999999999" customHeight="1">
      <c r="A5" s="18" t="s">
        <v>33</v>
      </c>
      <c r="B5" s="22" t="s">
        <v>30</v>
      </c>
      <c r="C5" s="18">
        <v>0.18</v>
      </c>
      <c r="D5" s="23">
        <v>9</v>
      </c>
      <c r="E5" s="20">
        <f>C5*D5</f>
        <v>1.6199999999999999</v>
      </c>
      <c r="F5" s="24">
        <v>7359.06</v>
      </c>
      <c r="G5" s="21">
        <v>7359.06</v>
      </c>
      <c r="H5" s="24">
        <v>4311.83</v>
      </c>
      <c r="I5" s="21">
        <f>(4921.26+(H5*G5/F5))</f>
        <v>9233.09</v>
      </c>
      <c r="J5" s="20">
        <f t="shared" ref="J5:K7" si="2">C5*I5</f>
        <v>1661.9561999999999</v>
      </c>
      <c r="K5" s="21">
        <f t="shared" si="2"/>
        <v>14957.605799999999</v>
      </c>
      <c r="L5" s="4"/>
      <c r="M5" s="4"/>
    </row>
    <row r="6" spans="1:14" s="5" customFormat="1" ht="20.149999999999999" customHeight="1">
      <c r="A6" s="18" t="s">
        <v>33</v>
      </c>
      <c r="B6" s="22" t="s">
        <v>35</v>
      </c>
      <c r="C6" s="18">
        <v>4.4999999999999998E-2</v>
      </c>
      <c r="D6" s="23">
        <v>124</v>
      </c>
      <c r="E6" s="20">
        <f>C6*D6</f>
        <v>5.58</v>
      </c>
      <c r="F6" s="24">
        <v>7359.06</v>
      </c>
      <c r="G6" s="21">
        <v>7359.06</v>
      </c>
      <c r="H6" s="24">
        <v>4311.83</v>
      </c>
      <c r="I6" s="21">
        <f>(4921.26+(H6*G6/F6))</f>
        <v>9233.09</v>
      </c>
      <c r="J6" s="20">
        <f t="shared" si="2"/>
        <v>415.48904999999996</v>
      </c>
      <c r="K6" s="21">
        <f t="shared" si="2"/>
        <v>51520.642199999995</v>
      </c>
      <c r="L6" s="4"/>
      <c r="M6" s="4"/>
    </row>
    <row r="7" spans="1:14" s="5" customFormat="1" ht="20.149999999999999" customHeight="1">
      <c r="A7" s="18" t="s">
        <v>33</v>
      </c>
      <c r="B7" s="22" t="s">
        <v>32</v>
      </c>
      <c r="C7" s="18">
        <v>0.08</v>
      </c>
      <c r="D7" s="23">
        <v>2027</v>
      </c>
      <c r="E7" s="20">
        <f>C7*D7</f>
        <v>162.16</v>
      </c>
      <c r="F7" s="24">
        <v>7359.06</v>
      </c>
      <c r="G7" s="21">
        <v>7359.06</v>
      </c>
      <c r="H7" s="24">
        <v>4311.83</v>
      </c>
      <c r="I7" s="21">
        <f>(4921.26+(H7*G7/F7))</f>
        <v>9233.09</v>
      </c>
      <c r="J7" s="20">
        <f t="shared" si="2"/>
        <v>738.6472</v>
      </c>
      <c r="K7" s="21">
        <f t="shared" si="2"/>
        <v>1497237.8744000001</v>
      </c>
      <c r="L7" s="4"/>
      <c r="M7" s="4"/>
    </row>
    <row r="8" spans="1:14" s="26" customFormat="1" ht="18" customHeight="1">
      <c r="C8" s="27"/>
      <c r="D8" s="27"/>
      <c r="E8" s="25">
        <f>SUBTOTAL(9,E4:E7)</f>
        <v>284.68</v>
      </c>
      <c r="J8" s="28"/>
      <c r="K8" s="25">
        <f>SUBTOTAL(9,K4:K7)</f>
        <v>2628476.0612000003</v>
      </c>
    </row>
  </sheetData>
  <phoneticPr fontId="12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SIGFI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Lucia Barbosa de Oliveira</dc:creator>
  <cp:lastModifiedBy>Gabriela Pantoja Passos</cp:lastModifiedBy>
  <dcterms:created xsi:type="dcterms:W3CDTF">2019-04-29T22:08:02Z</dcterms:created>
  <dcterms:modified xsi:type="dcterms:W3CDTF">2026-07-15T14:49:31Z</dcterms:modified>
</cp:coreProperties>
</file>